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тыс. рублей" sheetId="1" state="visible" r:id="rId3"/>
  </sheets>
  <definedNames>
    <definedName function="false" hidden="true" localSheetId="0" name="_xlnm._FilterDatabase" vbProcedure="false">'тыс. рублей'!$A$5:$I$62</definedName>
    <definedName function="false" hidden="false" name="__bookmark_11" vbProcedure="false">#REF!</definedName>
    <definedName function="false" hidden="false" name="__bookmark_15" vbProcedure="false">#REF!</definedName>
    <definedName function="false" hidden="false" name="__bookmark_17" vbProcedure="false">#REF!</definedName>
    <definedName function="false" hidden="false" name="__bookmark_2" vbProcedure="false">#REF!</definedName>
    <definedName function="false" hidden="false" name="__bookmark_29" vbProcedure="false">#REF!</definedName>
    <definedName function="false" hidden="false" name="__bookmark_5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<sst xmlns="http://schemas.openxmlformats.org/spreadsheetml/2006/main" count="125" uniqueCount="125">
  <si>
    <t xml:space="preserve">Сведения об исполнении бюджета города Невинномысска по расходам за I квартал 2024 года в разрезе разделов и подразделов классификации расходов в сравнении с запланированными значениями на 2024 год и соответствующим периодом прошлого года</t>
  </si>
  <si>
    <t xml:space="preserve">(тыс. рублей)</t>
  </si>
  <si>
    <t xml:space="preserve">Раздел, подраздел</t>
  </si>
  <si>
    <t xml:space="preserve">Наименование </t>
  </si>
  <si>
    <t xml:space="preserve">2024 год</t>
  </si>
  <si>
    <t xml:space="preserve">Процент исполнения к уточненному плану, %</t>
  </si>
  <si>
    <t xml:space="preserve">Исполнено за  
I квартал 2023 года
</t>
  </si>
  <si>
    <t xml:space="preserve">Отклонение к соответствующему периоду прошлого года</t>
  </si>
  <si>
    <t xml:space="preserve">План 
на 2024 год
(сводная бюджетная роспись по состоянию на 01.04.2024 г.)</t>
  </si>
  <si>
    <t xml:space="preserve">Исполнение 
за   I квартал 2024 года
</t>
  </si>
  <si>
    <t xml:space="preserve">абс. сумма</t>
  </si>
  <si>
    <t xml:space="preserve">%</t>
  </si>
  <si>
    <t xml:space="preserve">0100</t>
  </si>
  <si>
    <t xml:space="preserve">ОБЩЕГОСУДАРСТВЕННЫЕ ВОПРОСЫ</t>
  </si>
  <si>
    <t xml:space="preserve">0102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</si>
  <si>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</si>
  <si>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0103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</si>
  <si>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</si>
  <si>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</si>
  <si>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</si>
  <si>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0105</t>
  </si>
  <si>
    <t xml:space="preserve">Судебная система</t>
  </si>
  <si>
    <t xml:space="preserve">0106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</si>
  <si>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</si>
  <si>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0107</t>
  </si>
  <si>
    <t xml:space="preserve">Обеспечение проведения выборов и референдумов</t>
  </si>
  <si>
    <t xml:space="preserve">0108</t>
  </si>
  <si>
    <t xml:space="preserve">Международные отношения и международное сотрудничество</t>
  </si>
  <si>
    <t xml:space="preserve">0111</t>
  </si>
  <si>
    <t xml:space="preserve">Резервные фонды</t>
  </si>
  <si>
    <t xml:space="preserve">0113</t>
  </si>
  <si>
    <t xml:space="preserve">Другие общегосударственные вопросы</t>
  </si>
  <si>
    <t xml:space="preserve">0300</t>
  </si>
  <si>
    <t xml:space="preserve">НАЦИОНАЛЬНАЯ БЕЗОПАСНОСТЬ И ПРАВООХРАНИТЕЛЬНАЯ ДЕЯТЕЛЬНОСТЬ</t>
  </si>
  <si>
    <t xml:space="preserve">0309</t>
  </si>
  <si>
    <t xml:space="preserve">Гражданская оборона</t>
  </si>
  <si>
    <t xml:space="preserve">0310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</si>
  <si>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</si>
  <si>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0311</t>
  </si>
  <si>
    <t xml:space="preserve">Миграционная политика</t>
  </si>
  <si>
    <t xml:space="preserve">0400</t>
  </si>
  <si>
    <t xml:space="preserve">НАЦИОНАЛЬНАЯ ЭКОНОМИКА</t>
  </si>
  <si>
    <t xml:space="preserve">0401</t>
  </si>
  <si>
    <t xml:space="preserve">Общеэкономические вопросы</t>
  </si>
  <si>
    <t xml:space="preserve">0402</t>
  </si>
  <si>
    <t xml:space="preserve">Топливно-энергетический комплекс</t>
  </si>
  <si>
    <t xml:space="preserve">0405</t>
  </si>
  <si>
    <t xml:space="preserve">Сельское хозяйство и рыболовство</t>
  </si>
  <si>
    <t xml:space="preserve">0406</t>
  </si>
  <si>
    <t xml:space="preserve">Водное хозяйство</t>
  </si>
  <si>
    <t xml:space="preserve">0407</t>
  </si>
  <si>
    <t xml:space="preserve">Лесное хозяйство</t>
  </si>
  <si>
    <t xml:space="preserve">0408</t>
  </si>
  <si>
    <t xml:space="preserve">Транспорт</t>
  </si>
  <si>
    <t xml:space="preserve">0409</t>
  </si>
  <si>
    <t xml:space="preserve">Дорожное хозяйство (дорожные фонды)</t>
  </si>
  <si>
    <t xml:space="preserve">0410</t>
  </si>
  <si>
    <t xml:space="preserve">Связь и информатика</t>
  </si>
  <si>
    <t xml:space="preserve">0411</t>
  </si>
  <si>
    <t xml:space="preserve">Прикладные научные исследования в области национальной экономики
</t>
  </si>
  <si>
    <t xml:space="preserve">0412</t>
  </si>
  <si>
    <t xml:space="preserve">Другие вопросы в области национальной экономики</t>
  </si>
  <si>
    <t xml:space="preserve">0500</t>
  </si>
  <si>
    <t xml:space="preserve">ЖИЛИЩНО-КОММУНАЛЬНОЕ ХОЗЯЙСТВО</t>
  </si>
  <si>
    <t xml:space="preserve">0501</t>
  </si>
  <si>
    <t xml:space="preserve">Жилищное хозяйство</t>
  </si>
  <si>
    <t xml:space="preserve">0502</t>
  </si>
  <si>
    <t xml:space="preserve">Коммунальное хозяйство</t>
  </si>
  <si>
    <t xml:space="preserve">0503</t>
  </si>
  <si>
    <t xml:space="preserve">Благоустройство</t>
  </si>
  <si>
    <t xml:space="preserve">0505</t>
  </si>
  <si>
    <t xml:space="preserve">Другие вопросы в области жилищно-коммунального хозяйства</t>
  </si>
  <si>
    <t xml:space="preserve">0600</t>
  </si>
  <si>
    <t xml:space="preserve">ОХРАНА ОКРУЖАЮЩЕЙ СРЕДЫ</t>
  </si>
  <si>
    <t xml:space="preserve">0603</t>
  </si>
  <si>
    <t xml:space="preserve">Охрана объектов растительного и животного мира и среды их обитания</t>
  </si>
  <si>
    <t xml:space="preserve">0605</t>
  </si>
  <si>
    <t xml:space="preserve">Другие вопросы в области охраны окружающей среды</t>
  </si>
  <si>
    <t xml:space="preserve">0700</t>
  </si>
  <si>
    <t xml:space="preserve">ОБРАЗОВАНИЕ</t>
  </si>
  <si>
    <t xml:space="preserve">0701</t>
  </si>
  <si>
    <t xml:space="preserve">Дошкольное образование</t>
  </si>
  <si>
    <t xml:space="preserve">0702</t>
  </si>
  <si>
    <t xml:space="preserve">Общее образование</t>
  </si>
  <si>
    <t xml:space="preserve">0703</t>
  </si>
  <si>
    <t xml:space="preserve">Дополнительное образование детей</t>
  </si>
  <si>
    <t xml:space="preserve">0707</t>
  </si>
  <si>
    <t xml:space="preserve">Молодежная политика</t>
  </si>
  <si>
    <t xml:space="preserve">0709</t>
  </si>
  <si>
    <t xml:space="preserve">Другие вопросы в области образования</t>
  </si>
  <si>
    <t xml:space="preserve">0800</t>
  </si>
  <si>
    <t xml:space="preserve">КУЛЬТУРА, КИНЕМАТОГРАФИЯ</t>
  </si>
  <si>
    <t xml:space="preserve">0801</t>
  </si>
  <si>
    <t xml:space="preserve">Культура</t>
  </si>
  <si>
    <t xml:space="preserve">0802</t>
  </si>
  <si>
    <t xml:space="preserve">Кинематография</t>
  </si>
  <si>
    <t xml:space="preserve">0804</t>
  </si>
  <si>
    <t xml:space="preserve">Другие вопросы в области культуры, кинематографии</t>
  </si>
  <si>
    <t xml:space="preserve">1000</t>
  </si>
  <si>
    <t xml:space="preserve">СОЦИАЛЬНАЯ ПОЛИТИКА</t>
  </si>
  <si>
    <t xml:space="preserve">1001</t>
  </si>
  <si>
    <t xml:space="preserve">Пенсионное обеспечение</t>
  </si>
  <si>
    <t xml:space="preserve">1002</t>
  </si>
  <si>
    <t xml:space="preserve">Социальное обслуживание населения</t>
  </si>
  <si>
    <t xml:space="preserve">1003</t>
  </si>
  <si>
    <t xml:space="preserve">Социальное обеспечение населения</t>
  </si>
  <si>
    <t xml:space="preserve">1004</t>
  </si>
  <si>
    <t xml:space="preserve">Охрана семьи и детства</t>
  </si>
  <si>
    <t xml:space="preserve">1006</t>
  </si>
  <si>
    <t xml:space="preserve">Другие вопросы в области социальной политики</t>
  </si>
  <si>
    <t xml:space="preserve">1100</t>
  </si>
  <si>
    <t xml:space="preserve">ФИЗИЧЕСКАЯ КУЛЬТУРА И СПОРТ</t>
  </si>
  <si>
    <t xml:space="preserve">1101</t>
  </si>
  <si>
    <t xml:space="preserve">Физическая культура</t>
  </si>
  <si>
    <t xml:space="preserve">1102</t>
  </si>
  <si>
    <t xml:space="preserve">Массовый спорт</t>
  </si>
  <si>
    <t xml:space="preserve">1103</t>
  </si>
  <si>
    <t xml:space="preserve">Спорт высших достижений</t>
  </si>
  <si>
    <t xml:space="preserve">1105</t>
  </si>
  <si>
    <t xml:space="preserve">Другие вопросы в области физической культуры и спорта</t>
  </si>
  <si>
    <t xml:space="preserve">1300</t>
  </si>
  <si>
    <t xml:space="preserve">ОБСЛУЖИВАНИЕ ГОСУДАРСТВЕННОГО И МУНИЦИПАЛЬНОГО ДОЛГА</t>
  </si>
  <si>
    <t xml:space="preserve">1301</t>
  </si>
  <si>
    <t xml:space="preserve">Обслуживание государственного внутреннего и муниципального долга</t>
  </si>
  <si>
    <t xml:space="preserve">Итого: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</si>
</sst>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&quot;###,##0.00"/>
    <numFmt numFmtId="166" formatCode="0.00"/>
    <numFmt numFmtId="167" formatCode="@"/>
    <numFmt numFmtId="168" formatCode="#,##0.00;[RED]\-#,##0.00"/>
  </numFmts>
  <fonts count="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3999"/>
        <bgColor rgb="FFC0C0C0"/>
      </patternFill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B3A2C7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65"/>
  <sheetViews>
    <sheetView showFormulas="false" showGridLines="true" showRowColHeaders="true" showZeros="true" rightToLeft="false" tabSelected="true" showOutlineSymbols="true" defaultGridColor="true" view="normal" topLeftCell="A32" colorId="64" zoomScale="100" zoomScaleNormal="100" zoomScalePageLayoutView="100" workbookViewId="0">
      <selection pane="topLeft" activeCell="F62" activeCellId="0" sqref="F62"/>
    </sheetView>
  </sheetViews>
  <sheetFormatPr defaultColWidth="8.6796875" defaultRowHeight="15.75" zeroHeight="false" outlineLevelRow="0" outlineLevelCol="0"/>
  <cols>
    <col collapsed="false" customWidth="true" hidden="false" outlineLevel="0" max="1" min="1" style="1" width="12.29"/>
    <col collapsed="false" customWidth="true" hidden="false" outlineLevel="0" max="2" min="2" style="0" width="50.71"/>
    <col collapsed="false" customWidth="true" hidden="false" outlineLevel="0" max="3" min="3" style="0" width="24"/>
    <col collapsed="false" customWidth="true" hidden="false" outlineLevel="0" max="4" min="4" style="0" width="22.42"/>
    <col collapsed="false" customWidth="true" hidden="false" outlineLevel="0" max="5" min="5" style="2" width="14"/>
    <col collapsed="false" customWidth="true" hidden="false" outlineLevel="0" max="6" min="6" style="0" width="26.29"/>
    <col collapsed="false" customWidth="true" hidden="false" outlineLevel="0" max="7" min="7" style="0" width="15.14"/>
    <col collapsed="false" customWidth="true" hidden="false" outlineLevel="0" max="8" min="8" style="0" width="13.57"/>
    <col collapsed="false" customWidth="true" hidden="false" outlineLevel="0" max="10" min="10" style="3" width="9.14"/>
    <col collapsed="false" customWidth="true" hidden="false" outlineLevel="0" max="12" min="11" style="3" width="12.71"/>
    <col collapsed="false" customWidth="true" hidden="false" outlineLevel="0" max="15" min="13" style="3" width="9.14"/>
  </cols>
  <sheetData>
    <row r="1" customFormat="false" ht="15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customFormat="false" ht="15.75" hidden="false" customHeight="true" outlineLevel="0" collapsed="false">
      <c r="A2" s="4"/>
      <c r="B2" s="4"/>
      <c r="C2" s="4"/>
      <c r="D2" s="4"/>
      <c r="E2" s="4"/>
      <c r="F2" s="4"/>
      <c r="G2" s="4"/>
      <c r="H2" s="4"/>
    </row>
    <row r="3" customFormat="false" ht="15.75" hidden="false" customHeight="false" outlineLevel="0" collapsed="false">
      <c r="E3" s="5"/>
      <c r="H3" s="5" t="s">
        <v>1</v>
      </c>
    </row>
    <row r="4" customFormat="false" ht="52.5" hidden="false" customHeight="true" outlineLevel="0" collapsed="false">
      <c r="A4" s="6" t="s">
        <v>2</v>
      </c>
      <c r="B4" s="7" t="s">
        <v>3</v>
      </c>
      <c r="C4" s="7" t="s">
        <v>4</v>
      </c>
      <c r="D4" s="7"/>
      <c r="E4" s="6" t="s">
        <v>5</v>
      </c>
      <c r="F4" s="6" t="s">
        <v>6</v>
      </c>
      <c r="G4" s="6" t="s">
        <v>7</v>
      </c>
      <c r="H4" s="6"/>
    </row>
    <row r="5" customFormat="false" ht="82.5" hidden="false" customHeight="true" outlineLevel="0" collapsed="false">
      <c r="A5" s="6"/>
      <c r="B5" s="7"/>
      <c r="C5" s="6" t="s">
        <v>8</v>
      </c>
      <c r="D5" s="6" t="s">
        <v>9</v>
      </c>
      <c r="E5" s="6"/>
      <c r="F5" s="6"/>
      <c r="G5" s="7" t="s">
        <v>10</v>
      </c>
      <c r="H5" s="6" t="s">
        <v>11</v>
      </c>
    </row>
    <row r="6" customFormat="false" ht="15.75" hidden="false" customHeight="false" outlineLevel="0" collapsed="false">
      <c r="A6" s="8" t="s">
        <v>12</v>
      </c>
      <c r="B6" s="9" t="s">
        <v>13</v>
      </c>
      <c r="C6" s="10" t="n">
        <f aca="false">SUM(C7:C15)</f>
        <v>269639.34</v>
      </c>
      <c r="D6" s="10" t="n">
        <f aca="false">SUM(D7:D15)</f>
        <v>49011.73</v>
      </c>
      <c r="E6" s="11" t="n">
        <f aca="false">D6/C6*100</f>
        <v>18.1767727216659</v>
      </c>
      <c r="F6" s="10" t="n">
        <f aca="false">SUM(F7:F15)</f>
        <v>46608.95</v>
      </c>
      <c r="G6" s="10" t="n">
        <f aca="false">D6-F6</f>
        <v>2402.78000000001</v>
      </c>
      <c r="H6" s="12" t="n">
        <f aca="false">D6/F6*100</f>
        <v>105.155190151248</v>
      </c>
      <c r="J6" s="13"/>
      <c r="K6" s="14"/>
      <c r="L6" s="14"/>
      <c r="M6" s="14"/>
      <c r="N6" s="15"/>
      <c r="O6" s="15"/>
    </row>
    <row r="7" customFormat="false" ht="47.25" hidden="false" customHeight="false" outlineLevel="0" collapsed="false">
      <c r="A7" s="16" t="s">
        <v>14</v>
      </c>
      <c r="B7" s="17" t="s">
        <v>15</v>
      </c>
      <c r="C7" s="18" t="n">
        <v>1843.91</v>
      </c>
      <c r="D7" s="18" t="n">
        <v>404.84</v>
      </c>
      <c r="E7" s="19" t="n">
        <f aca="false">D7/C7*100</f>
        <v>21.9555184363662</v>
      </c>
      <c r="F7" s="18" t="n">
        <v>368.14</v>
      </c>
      <c r="G7" s="20" t="n">
        <f aca="false">D7-F7</f>
        <v>36.7</v>
      </c>
      <c r="H7" s="20" t="n">
        <f aca="false">D7/F7*100</f>
        <v>109.969033519857</v>
      </c>
      <c r="J7" s="13"/>
      <c r="K7" s="14"/>
      <c r="L7" s="14"/>
      <c r="M7" s="14"/>
      <c r="N7" s="15"/>
      <c r="O7" s="15"/>
    </row>
    <row r="8" customFormat="false" ht="63" hidden="false" customHeight="false" outlineLevel="0" collapsed="false">
      <c r="A8" s="16" t="s">
        <v>16</v>
      </c>
      <c r="B8" s="17" t="s">
        <v>17</v>
      </c>
      <c r="C8" s="18" t="n">
        <v>9191.05</v>
      </c>
      <c r="D8" s="18" t="n">
        <v>1809.09</v>
      </c>
      <c r="E8" s="19" t="n">
        <f aca="false">D8/C8*100</f>
        <v>19.6831700404198</v>
      </c>
      <c r="F8" s="18" t="n">
        <v>1430.31</v>
      </c>
      <c r="G8" s="20" t="n">
        <f aca="false">D8-F8</f>
        <v>378.78</v>
      </c>
      <c r="H8" s="20" t="n">
        <f aca="false">D8/F8*100</f>
        <v>126.482370954548</v>
      </c>
      <c r="J8" s="13"/>
      <c r="K8" s="14"/>
      <c r="L8" s="14"/>
      <c r="M8" s="14"/>
      <c r="N8" s="15"/>
      <c r="O8" s="15"/>
    </row>
    <row r="9" customFormat="false" ht="63" hidden="false" customHeight="false" outlineLevel="0" collapsed="false">
      <c r="A9" s="16" t="s">
        <v>18</v>
      </c>
      <c r="B9" s="17" t="s">
        <v>19</v>
      </c>
      <c r="C9" s="18" t="n">
        <v>62892.83</v>
      </c>
      <c r="D9" s="18" t="n">
        <v>10814.04</v>
      </c>
      <c r="E9" s="19" t="n">
        <f aca="false">D9/C9*100</f>
        <v>17.1943924291529</v>
      </c>
      <c r="F9" s="18" t="n">
        <v>11482.08</v>
      </c>
      <c r="G9" s="20" t="n">
        <f aca="false">D9-F9</f>
        <v>-668.039999999999</v>
      </c>
      <c r="H9" s="20" t="n">
        <f aca="false">D9/F9*100</f>
        <v>94.1818903891978</v>
      </c>
      <c r="J9" s="13"/>
      <c r="K9" s="14"/>
      <c r="L9" s="14"/>
      <c r="M9" s="14"/>
      <c r="N9" s="15"/>
      <c r="O9" s="15"/>
    </row>
    <row r="10" customFormat="false" ht="15.75" hidden="false" customHeight="false" outlineLevel="0" collapsed="false">
      <c r="A10" s="16" t="s">
        <v>20</v>
      </c>
      <c r="B10" s="17" t="s">
        <v>21</v>
      </c>
      <c r="C10" s="18" t="n">
        <v>13.23</v>
      </c>
      <c r="D10" s="18" t="n">
        <v>0</v>
      </c>
      <c r="E10" s="19" t="n">
        <f aca="false">D10/C10*100</f>
        <v>0</v>
      </c>
      <c r="F10" s="18" t="n">
        <v>0</v>
      </c>
      <c r="G10" s="20" t="n">
        <f aca="false">D10-F10</f>
        <v>0</v>
      </c>
      <c r="H10" s="20" t="n">
        <v>0</v>
      </c>
      <c r="J10" s="13"/>
      <c r="K10" s="14"/>
      <c r="L10" s="14"/>
      <c r="M10" s="14"/>
      <c r="N10" s="15"/>
      <c r="O10" s="15"/>
    </row>
    <row r="11" customFormat="false" ht="47.25" hidden="false" customHeight="false" outlineLevel="0" collapsed="false">
      <c r="A11" s="16" t="s">
        <v>22</v>
      </c>
      <c r="B11" s="17" t="s">
        <v>23</v>
      </c>
      <c r="C11" s="18" t="n">
        <f aca="false">21830.91+3252.58</f>
        <v>25083.49</v>
      </c>
      <c r="D11" s="18" t="n">
        <f aca="false">3146.15+637.18</f>
        <v>3783.33</v>
      </c>
      <c r="E11" s="19" t="n">
        <f aca="false">D11/C11*100</f>
        <v>15.0829489835745</v>
      </c>
      <c r="F11" s="18" t="n">
        <f aca="false">3641.51+666.96</f>
        <v>4308.47</v>
      </c>
      <c r="G11" s="20" t="n">
        <f aca="false">D11-F11</f>
        <v>-525.14</v>
      </c>
      <c r="H11" s="20" t="n">
        <f aca="false">D11/F11*100</f>
        <v>87.8114504684958</v>
      </c>
      <c r="J11" s="13"/>
      <c r="K11" s="14"/>
      <c r="L11" s="14"/>
      <c r="M11" s="14"/>
      <c r="N11" s="15"/>
      <c r="O11" s="15"/>
    </row>
    <row r="12" customFormat="false" ht="18" hidden="true" customHeight="true" outlineLevel="0" collapsed="false">
      <c r="A12" s="16" t="s">
        <v>24</v>
      </c>
      <c r="B12" s="17" t="s">
        <v>25</v>
      </c>
      <c r="C12" s="18"/>
      <c r="D12" s="18"/>
      <c r="E12" s="19" t="e">
        <f aca="false">D12/C12*100</f>
        <v>#DIV/0!</v>
      </c>
      <c r="F12" s="18" t="n">
        <v>0</v>
      </c>
      <c r="G12" s="20" t="n">
        <f aca="false">D12-F12</f>
        <v>0</v>
      </c>
      <c r="H12" s="20" t="e">
        <f aca="false">D12/F12*100</f>
        <v>#DIV/0!</v>
      </c>
      <c r="J12" s="13"/>
      <c r="K12" s="14"/>
      <c r="L12" s="14"/>
      <c r="M12" s="14"/>
      <c r="N12" s="15"/>
      <c r="O12" s="15"/>
    </row>
    <row r="13" customFormat="false" ht="30" hidden="false" customHeight="true" outlineLevel="0" collapsed="false">
      <c r="A13" s="16" t="s">
        <v>26</v>
      </c>
      <c r="B13" s="17" t="s">
        <v>27</v>
      </c>
      <c r="C13" s="18" t="n">
        <v>2346.66</v>
      </c>
      <c r="D13" s="18" t="n">
        <v>1843.12</v>
      </c>
      <c r="E13" s="19" t="n">
        <f aca="false">D13/C13*100</f>
        <v>78.5422685859903</v>
      </c>
      <c r="F13" s="18" t="n">
        <v>0</v>
      </c>
      <c r="G13" s="20" t="n">
        <v>0</v>
      </c>
      <c r="H13" s="20" t="n">
        <v>0</v>
      </c>
      <c r="J13" s="13"/>
      <c r="K13" s="14"/>
      <c r="L13" s="14"/>
      <c r="M13" s="14"/>
      <c r="N13" s="15"/>
      <c r="O13" s="15"/>
    </row>
    <row r="14" customFormat="false" ht="15.75" hidden="false" customHeight="false" outlineLevel="0" collapsed="false">
      <c r="A14" s="16" t="s">
        <v>28</v>
      </c>
      <c r="B14" s="17" t="s">
        <v>29</v>
      </c>
      <c r="C14" s="18" t="n">
        <v>15000</v>
      </c>
      <c r="D14" s="18"/>
      <c r="E14" s="19" t="n">
        <f aca="false">D14/C14*100</f>
        <v>0</v>
      </c>
      <c r="F14" s="18" t="n">
        <v>0</v>
      </c>
      <c r="G14" s="20" t="n">
        <f aca="false">D14-F14</f>
        <v>0</v>
      </c>
      <c r="H14" s="20" t="n">
        <v>0</v>
      </c>
      <c r="J14" s="13"/>
      <c r="K14" s="14"/>
      <c r="L14" s="14"/>
      <c r="M14" s="14"/>
      <c r="N14" s="15"/>
      <c r="O14" s="15"/>
    </row>
    <row r="15" customFormat="false" ht="15.75" hidden="false" customHeight="false" outlineLevel="0" collapsed="false">
      <c r="A15" s="16" t="s">
        <v>30</v>
      </c>
      <c r="B15" s="17" t="s">
        <v>31</v>
      </c>
      <c r="C15" s="18" t="n">
        <f aca="false">162.45+47159.41+44500.77+48600.81+210.65+480.49+7797.22+4157.79+18.58+180</f>
        <v>153268.17</v>
      </c>
      <c r="D15" s="18" t="n">
        <f aca="false">13.29+12405.99+8719.76+9095.52+22.74+81.43+18.58</f>
        <v>30357.31</v>
      </c>
      <c r="E15" s="19" t="n">
        <f aca="false">D15/C15*100</f>
        <v>19.806663053392</v>
      </c>
      <c r="F15" s="18" t="n">
        <f aca="false">13.2+12667.38+7790.95+8486.28+21.16+14+11.7+15.28</f>
        <v>29019.95</v>
      </c>
      <c r="G15" s="20" t="n">
        <f aca="false">D15-F15</f>
        <v>1337.36000000001</v>
      </c>
      <c r="H15" s="20" t="n">
        <f aca="false">D15/F15*100</f>
        <v>104.608415934555</v>
      </c>
      <c r="J15" s="13"/>
      <c r="K15" s="14"/>
      <c r="L15" s="14"/>
      <c r="M15" s="14"/>
      <c r="N15" s="15"/>
      <c r="O15" s="15"/>
    </row>
    <row r="16" customFormat="false" ht="31.5" hidden="false" customHeight="false" outlineLevel="0" collapsed="false">
      <c r="A16" s="21" t="s">
        <v>32</v>
      </c>
      <c r="B16" s="22" t="s">
        <v>33</v>
      </c>
      <c r="C16" s="10" t="n">
        <f aca="false">SUM(C17:C19)</f>
        <v>32173.72</v>
      </c>
      <c r="D16" s="10" t="n">
        <f aca="false">SUM(D17:D19)</f>
        <v>5088.99</v>
      </c>
      <c r="E16" s="11" t="n">
        <f aca="false">D16/C16*100</f>
        <v>15.817225984437</v>
      </c>
      <c r="F16" s="10" t="n">
        <f aca="false">SUM(F17:F19)</f>
        <v>3917.89</v>
      </c>
      <c r="G16" s="10" t="n">
        <f aca="false">D16-F16</f>
        <v>1171.1</v>
      </c>
      <c r="H16" s="12" t="n">
        <f aca="false">D16/F16*100</f>
        <v>129.891089336352</v>
      </c>
      <c r="J16" s="13"/>
      <c r="K16" s="14"/>
      <c r="L16" s="14"/>
      <c r="M16" s="14"/>
      <c r="N16" s="15"/>
      <c r="O16" s="15"/>
    </row>
    <row r="17" customFormat="false" ht="15.75" hidden="false" customHeight="false" outlineLevel="0" collapsed="false">
      <c r="A17" s="16" t="s">
        <v>34</v>
      </c>
      <c r="B17" s="17" t="s">
        <v>35</v>
      </c>
      <c r="C17" s="18" t="n">
        <v>1365.9</v>
      </c>
      <c r="D17" s="18" t="n">
        <v>22.05</v>
      </c>
      <c r="E17" s="19" t="n">
        <f aca="false">D17/C17*100</f>
        <v>1.61432022842082</v>
      </c>
      <c r="F17" s="18" t="n">
        <v>23.75</v>
      </c>
      <c r="G17" s="20" t="n">
        <f aca="false">D17-F17</f>
        <v>-1.7</v>
      </c>
      <c r="H17" s="20" t="n">
        <f aca="false">D17/F17*100</f>
        <v>92.8421052631579</v>
      </c>
      <c r="J17" s="13"/>
      <c r="K17" s="14"/>
      <c r="L17" s="14"/>
      <c r="M17" s="14"/>
      <c r="N17" s="15"/>
      <c r="O17" s="15"/>
    </row>
    <row r="18" customFormat="false" ht="47.25" hidden="false" customHeight="false" outlineLevel="0" collapsed="false">
      <c r="A18" s="16" t="s">
        <v>36</v>
      </c>
      <c r="B18" s="17" t="s">
        <v>37</v>
      </c>
      <c r="C18" s="18" t="n">
        <v>30807.82</v>
      </c>
      <c r="D18" s="18" t="n">
        <v>5066.94</v>
      </c>
      <c r="E18" s="19" t="n">
        <f aca="false">D18/C18*100</f>
        <v>16.446928085142</v>
      </c>
      <c r="F18" s="18" t="n">
        <v>3894.14</v>
      </c>
      <c r="G18" s="20" t="n">
        <f aca="false">D18-F18</f>
        <v>1172.8</v>
      </c>
      <c r="H18" s="20" t="n">
        <f aca="false">D18/F18*100</f>
        <v>130.117047666494</v>
      </c>
      <c r="J18" s="13"/>
      <c r="K18" s="14"/>
      <c r="L18" s="14"/>
      <c r="M18" s="14"/>
      <c r="N18" s="15"/>
      <c r="O18" s="15"/>
    </row>
    <row r="19" customFormat="false" ht="15.75" hidden="true" customHeight="false" outlineLevel="0" collapsed="false">
      <c r="A19" s="23" t="s">
        <v>38</v>
      </c>
      <c r="B19" s="17" t="s">
        <v>39</v>
      </c>
      <c r="C19" s="18"/>
      <c r="D19" s="18"/>
      <c r="E19" s="19" t="e">
        <f aca="false">D19/C19*100</f>
        <v>#DIV/0!</v>
      </c>
      <c r="F19" s="18"/>
      <c r="G19" s="20" t="n">
        <f aca="false">D19-F19</f>
        <v>0</v>
      </c>
      <c r="H19" s="20" t="e">
        <f aca="false">D19/F19*100</f>
        <v>#DIV/0!</v>
      </c>
      <c r="J19" s="13"/>
      <c r="K19" s="14"/>
      <c r="L19" s="14"/>
      <c r="M19" s="14"/>
      <c r="N19" s="15"/>
      <c r="O19" s="15"/>
    </row>
    <row r="20" customFormat="false" ht="15.75" hidden="false" customHeight="false" outlineLevel="0" collapsed="false">
      <c r="A20" s="21" t="s">
        <v>40</v>
      </c>
      <c r="B20" s="22" t="s">
        <v>41</v>
      </c>
      <c r="C20" s="10" t="n">
        <f aca="false">SUM(C21:C30)</f>
        <v>689466.61</v>
      </c>
      <c r="D20" s="10" t="n">
        <f aca="false">SUM(D21:D30)</f>
        <v>22694.96</v>
      </c>
      <c r="E20" s="11" t="n">
        <f aca="false">D20/C20*100</f>
        <v>3.29166919337834</v>
      </c>
      <c r="F20" s="10" t="n">
        <f aca="false">SUM(F21:F30)</f>
        <v>183912.85</v>
      </c>
      <c r="G20" s="10" t="n">
        <f aca="false">D20-F20</f>
        <v>-161217.89</v>
      </c>
      <c r="H20" s="12" t="n">
        <f aca="false">D20/F20*100</f>
        <v>12.3400621544389</v>
      </c>
      <c r="J20" s="13"/>
      <c r="K20" s="14"/>
      <c r="L20" s="14"/>
      <c r="M20" s="14"/>
      <c r="N20" s="15"/>
      <c r="O20" s="15"/>
    </row>
    <row r="21" customFormat="false" ht="15.75" hidden="true" customHeight="false" outlineLevel="0" collapsed="false">
      <c r="A21" s="16" t="s">
        <v>42</v>
      </c>
      <c r="B21" s="17" t="s">
        <v>43</v>
      </c>
      <c r="C21" s="18"/>
      <c r="D21" s="18"/>
      <c r="E21" s="19" t="e">
        <f aca="false">D21/C21*100</f>
        <v>#DIV/0!</v>
      </c>
      <c r="F21" s="18"/>
      <c r="G21" s="20" t="n">
        <f aca="false">D21-F21</f>
        <v>0</v>
      </c>
      <c r="H21" s="20" t="e">
        <f aca="false">D21/F21*100</f>
        <v>#DIV/0!</v>
      </c>
      <c r="J21" s="13"/>
      <c r="K21" s="14"/>
      <c r="L21" s="14"/>
      <c r="M21" s="14"/>
      <c r="N21" s="15"/>
      <c r="O21" s="15"/>
    </row>
    <row r="22" customFormat="false" ht="15.75" hidden="true" customHeight="false" outlineLevel="0" collapsed="false">
      <c r="A22" s="23" t="s">
        <v>44</v>
      </c>
      <c r="B22" s="17" t="s">
        <v>45</v>
      </c>
      <c r="C22" s="18"/>
      <c r="D22" s="18"/>
      <c r="E22" s="19" t="e">
        <f aca="false">D22/C22*100</f>
        <v>#DIV/0!</v>
      </c>
      <c r="F22" s="18"/>
      <c r="G22" s="20" t="n">
        <f aca="false">D22-F22</f>
        <v>0</v>
      </c>
      <c r="H22" s="20"/>
      <c r="J22" s="13"/>
      <c r="K22" s="14"/>
      <c r="L22" s="14"/>
      <c r="M22" s="14"/>
      <c r="N22" s="15"/>
      <c r="O22" s="15"/>
    </row>
    <row r="23" customFormat="false" ht="15.75" hidden="true" customHeight="false" outlineLevel="0" collapsed="false">
      <c r="A23" s="16" t="s">
        <v>46</v>
      </c>
      <c r="B23" s="17" t="s">
        <v>47</v>
      </c>
      <c r="C23" s="18"/>
      <c r="D23" s="18"/>
      <c r="E23" s="19" t="e">
        <f aca="false">D23/C23*100</f>
        <v>#DIV/0!</v>
      </c>
      <c r="F23" s="18"/>
      <c r="G23" s="20" t="n">
        <f aca="false">D23-F23</f>
        <v>0</v>
      </c>
      <c r="H23" s="20" t="e">
        <f aca="false">D23/F23*100</f>
        <v>#DIV/0!</v>
      </c>
      <c r="J23" s="13"/>
      <c r="K23" s="14"/>
      <c r="L23" s="14"/>
      <c r="M23" s="14"/>
      <c r="N23" s="15"/>
      <c r="O23" s="15"/>
    </row>
    <row r="24" customFormat="false" ht="15.75" hidden="true" customHeight="false" outlineLevel="0" collapsed="false">
      <c r="A24" s="16" t="s">
        <v>48</v>
      </c>
      <c r="B24" s="17" t="s">
        <v>49</v>
      </c>
      <c r="C24" s="18"/>
      <c r="D24" s="18"/>
      <c r="E24" s="19" t="e">
        <f aca="false">D24/C24*100</f>
        <v>#DIV/0!</v>
      </c>
      <c r="F24" s="18"/>
      <c r="G24" s="20" t="n">
        <f aca="false">D24-F24</f>
        <v>0</v>
      </c>
      <c r="H24" s="20" t="e">
        <f aca="false">D24/F24*100</f>
        <v>#DIV/0!</v>
      </c>
      <c r="J24" s="13"/>
      <c r="K24" s="14"/>
      <c r="L24" s="14"/>
      <c r="M24" s="14"/>
      <c r="N24" s="15"/>
      <c r="O24" s="15"/>
    </row>
    <row r="25" customFormat="false" ht="15.75" hidden="false" customHeight="false" outlineLevel="0" collapsed="false">
      <c r="A25" s="16" t="s">
        <v>50</v>
      </c>
      <c r="B25" s="17" t="s">
        <v>51</v>
      </c>
      <c r="C25" s="18" t="n">
        <v>983.63</v>
      </c>
      <c r="D25" s="18" t="n">
        <v>150.32</v>
      </c>
      <c r="E25" s="19" t="n">
        <f aca="false">D25/C25*100</f>
        <v>15.2821691083029</v>
      </c>
      <c r="F25" s="18" t="n">
        <v>126.88</v>
      </c>
      <c r="G25" s="20" t="n">
        <f aca="false">D25-F25</f>
        <v>23.44</v>
      </c>
      <c r="H25" s="20" t="n">
        <f aca="false">D25/F25*100</f>
        <v>118.474148802018</v>
      </c>
      <c r="J25" s="13"/>
      <c r="K25" s="14"/>
      <c r="L25" s="14"/>
      <c r="M25" s="14"/>
      <c r="N25" s="15"/>
      <c r="O25" s="15"/>
    </row>
    <row r="26" customFormat="false" ht="15.75" hidden="false" customHeight="false" outlineLevel="0" collapsed="false">
      <c r="A26" s="16" t="s">
        <v>52</v>
      </c>
      <c r="B26" s="17" t="s">
        <v>53</v>
      </c>
      <c r="C26" s="18" t="n">
        <v>6252.63</v>
      </c>
      <c r="D26" s="18" t="n">
        <v>0</v>
      </c>
      <c r="E26" s="19" t="n">
        <f aca="false">D26/C26*100</f>
        <v>0</v>
      </c>
      <c r="F26" s="18" t="n">
        <v>0</v>
      </c>
      <c r="G26" s="20" t="n">
        <f aca="false">D26-F26</f>
        <v>0</v>
      </c>
      <c r="H26" s="20" t="n">
        <v>0</v>
      </c>
      <c r="J26" s="13"/>
      <c r="K26" s="14"/>
      <c r="L26" s="14"/>
      <c r="M26" s="14"/>
      <c r="N26" s="15"/>
      <c r="O26" s="15"/>
    </row>
    <row r="27" customFormat="false" ht="15.75" hidden="false" customHeight="false" outlineLevel="0" collapsed="false">
      <c r="A27" s="16" t="s">
        <v>54</v>
      </c>
      <c r="B27" s="17" t="s">
        <v>55</v>
      </c>
      <c r="C27" s="18" t="n">
        <f aca="false">399135.4+281164.45</f>
        <v>680299.85</v>
      </c>
      <c r="D27" s="18" t="n">
        <f aca="false">15647.14+6890.5</f>
        <v>22537.64</v>
      </c>
      <c r="E27" s="19" t="n">
        <f aca="false">D27/C27*100</f>
        <v>3.31289798167676</v>
      </c>
      <c r="F27" s="18" t="n">
        <f aca="false">105480.54+78280.93</f>
        <v>183761.47</v>
      </c>
      <c r="G27" s="20" t="n">
        <f aca="false">D27-F27</f>
        <v>-161223.83</v>
      </c>
      <c r="H27" s="20" t="n">
        <f aca="false">D27/F27*100</f>
        <v>12.2646167338561</v>
      </c>
      <c r="J27" s="13"/>
      <c r="K27" s="14"/>
      <c r="L27" s="14"/>
      <c r="M27" s="14"/>
      <c r="N27" s="15"/>
      <c r="O27" s="15"/>
    </row>
    <row r="28" customFormat="false" ht="15.75" hidden="true" customHeight="false" outlineLevel="0" collapsed="false">
      <c r="A28" s="16" t="s">
        <v>56</v>
      </c>
      <c r="B28" s="17" t="s">
        <v>57</v>
      </c>
      <c r="C28" s="18"/>
      <c r="D28" s="18"/>
      <c r="E28" s="19" t="e">
        <f aca="false">D28/C28*100</f>
        <v>#DIV/0!</v>
      </c>
      <c r="F28" s="18"/>
      <c r="G28" s="20" t="n">
        <f aca="false">D28-F28</f>
        <v>0</v>
      </c>
      <c r="H28" s="20" t="e">
        <f aca="false">D28/F28*100</f>
        <v>#DIV/0!</v>
      </c>
      <c r="J28" s="13"/>
      <c r="K28" s="14"/>
      <c r="L28" s="14"/>
      <c r="M28" s="14"/>
      <c r="N28" s="15"/>
      <c r="O28" s="15"/>
    </row>
    <row r="29" customFormat="false" ht="36" hidden="false" customHeight="true" outlineLevel="0" collapsed="false">
      <c r="A29" s="23" t="s">
        <v>58</v>
      </c>
      <c r="B29" s="17" t="s">
        <v>59</v>
      </c>
      <c r="C29" s="18" t="n">
        <v>1500</v>
      </c>
      <c r="D29" s="18" t="n">
        <v>0</v>
      </c>
      <c r="E29" s="19" t="n">
        <f aca="false">D29/C29*100</f>
        <v>0</v>
      </c>
      <c r="F29" s="18" t="n">
        <v>0</v>
      </c>
      <c r="G29" s="20" t="n">
        <f aca="false">D29-F29</f>
        <v>0</v>
      </c>
      <c r="H29" s="20" t="n">
        <v>0</v>
      </c>
      <c r="J29" s="13"/>
      <c r="K29" s="14"/>
      <c r="L29" s="14"/>
      <c r="M29" s="14"/>
      <c r="N29" s="15"/>
      <c r="O29" s="15"/>
    </row>
    <row r="30" customFormat="false" ht="31.5" hidden="false" customHeight="false" outlineLevel="0" collapsed="false">
      <c r="A30" s="16" t="s">
        <v>60</v>
      </c>
      <c r="B30" s="17" t="s">
        <v>61</v>
      </c>
      <c r="C30" s="18" t="n">
        <f aca="false">13.8+416.7</f>
        <v>430.5</v>
      </c>
      <c r="D30" s="18" t="n">
        <v>7</v>
      </c>
      <c r="E30" s="19" t="n">
        <f aca="false">D30/C30*100</f>
        <v>1.6260162601626</v>
      </c>
      <c r="F30" s="18" t="n">
        <v>24.5</v>
      </c>
      <c r="G30" s="20" t="n">
        <f aca="false">D30-F30</f>
        <v>-17.5</v>
      </c>
      <c r="H30" s="20" t="n">
        <f aca="false">D30/F30*100</f>
        <v>28.5714285714286</v>
      </c>
      <c r="J30" s="13"/>
      <c r="K30" s="14"/>
      <c r="L30" s="14"/>
      <c r="M30" s="14"/>
      <c r="N30" s="15"/>
      <c r="O30" s="15"/>
    </row>
    <row r="31" customFormat="false" ht="15.75" hidden="false" customHeight="false" outlineLevel="0" collapsed="false">
      <c r="A31" s="21" t="s">
        <v>62</v>
      </c>
      <c r="B31" s="22" t="s">
        <v>63</v>
      </c>
      <c r="C31" s="10" t="n">
        <f aca="false">SUM(C32:C35)</f>
        <v>226456.57</v>
      </c>
      <c r="D31" s="10" t="n">
        <f aca="false">SUM(D32:D35)</f>
        <v>30445.3</v>
      </c>
      <c r="E31" s="11" t="n">
        <f aca="false">D31/C31*100</f>
        <v>13.4442114000049</v>
      </c>
      <c r="F31" s="10" t="n">
        <f aca="false">SUM(F32:F35)</f>
        <v>26551.13</v>
      </c>
      <c r="G31" s="10" t="n">
        <f aca="false">D31-F31</f>
        <v>3894.17</v>
      </c>
      <c r="H31" s="12" t="n">
        <f aca="false">D31/F31*100</f>
        <v>114.66668273629</v>
      </c>
      <c r="J31" s="13"/>
      <c r="K31" s="14"/>
      <c r="L31" s="14"/>
      <c r="M31" s="14"/>
      <c r="N31" s="15"/>
      <c r="O31" s="15"/>
    </row>
    <row r="32" customFormat="false" ht="15.75" hidden="false" customHeight="false" outlineLevel="0" collapsed="false">
      <c r="A32" s="16" t="s">
        <v>64</v>
      </c>
      <c r="B32" s="17" t="s">
        <v>65</v>
      </c>
      <c r="C32" s="18" t="n">
        <v>2875.53</v>
      </c>
      <c r="D32" s="18" t="n">
        <v>0</v>
      </c>
      <c r="E32" s="19" t="n">
        <f aca="false">D32/C32*100</f>
        <v>0</v>
      </c>
      <c r="F32" s="18" t="n">
        <v>0</v>
      </c>
      <c r="G32" s="20" t="n">
        <f aca="false">D32-F32</f>
        <v>0</v>
      </c>
      <c r="H32" s="20" t="n">
        <v>0</v>
      </c>
      <c r="J32" s="13"/>
      <c r="K32" s="14"/>
      <c r="L32" s="14"/>
      <c r="M32" s="14"/>
      <c r="N32" s="15"/>
      <c r="O32" s="15"/>
    </row>
    <row r="33" customFormat="false" ht="15.75" hidden="false" customHeight="false" outlineLevel="0" collapsed="false">
      <c r="A33" s="16" t="s">
        <v>66</v>
      </c>
      <c r="B33" s="17" t="s">
        <v>67</v>
      </c>
      <c r="C33" s="18" t="n">
        <v>472.11</v>
      </c>
      <c r="D33" s="18" t="n">
        <v>66.16</v>
      </c>
      <c r="E33" s="19" t="n">
        <f aca="false">D33/C33*100</f>
        <v>14.0136832517845</v>
      </c>
      <c r="F33" s="18" t="n">
        <v>34.11</v>
      </c>
      <c r="G33" s="20" t="n">
        <f aca="false">D33-F33</f>
        <v>32.05</v>
      </c>
      <c r="H33" s="20" t="n">
        <f aca="false">D33/F33*100</f>
        <v>193.960715332747</v>
      </c>
      <c r="J33" s="13"/>
      <c r="K33" s="14"/>
      <c r="L33" s="14"/>
      <c r="M33" s="14"/>
      <c r="N33" s="15"/>
      <c r="O33" s="15"/>
    </row>
    <row r="34" customFormat="false" ht="15.75" hidden="false" customHeight="false" outlineLevel="0" collapsed="false">
      <c r="A34" s="16" t="s">
        <v>68</v>
      </c>
      <c r="B34" s="17" t="s">
        <v>69</v>
      </c>
      <c r="C34" s="18" t="n">
        <f aca="false">149392.2+42376.2</f>
        <v>191768.4</v>
      </c>
      <c r="D34" s="18" t="n">
        <v>25001.35</v>
      </c>
      <c r="E34" s="19" t="n">
        <f aca="false">D34/C34*100</f>
        <v>13.0372626564126</v>
      </c>
      <c r="F34" s="18" t="n">
        <v>21117.31</v>
      </c>
      <c r="G34" s="20" t="n">
        <f aca="false">D34-F34</f>
        <v>3884.04</v>
      </c>
      <c r="H34" s="20" t="n">
        <f aca="false">D34/F34*100</f>
        <v>118.392683537818</v>
      </c>
      <c r="J34" s="13"/>
      <c r="K34" s="14"/>
      <c r="L34" s="14"/>
      <c r="M34" s="14"/>
      <c r="N34" s="15"/>
      <c r="O34" s="15"/>
    </row>
    <row r="35" customFormat="false" ht="31.5" hidden="false" customHeight="false" outlineLevel="0" collapsed="false">
      <c r="A35" s="16" t="s">
        <v>70</v>
      </c>
      <c r="B35" s="17" t="s">
        <v>71</v>
      </c>
      <c r="C35" s="18" t="n">
        <f aca="false">26777.7+4562.83</f>
        <v>31340.53</v>
      </c>
      <c r="D35" s="18" t="n">
        <f aca="false">4488.35+889.44</f>
        <v>5377.79</v>
      </c>
      <c r="E35" s="19" t="n">
        <f aca="false">D35/C35*100</f>
        <v>17.1592184305754</v>
      </c>
      <c r="F35" s="18" t="n">
        <f aca="false">4676.39+723.32</f>
        <v>5399.71</v>
      </c>
      <c r="G35" s="20" t="n">
        <f aca="false">D35-F35</f>
        <v>-21.9199999999992</v>
      </c>
      <c r="H35" s="20" t="n">
        <f aca="false">D35/F35*100</f>
        <v>99.5940522731777</v>
      </c>
      <c r="J35" s="13"/>
      <c r="K35" s="14"/>
      <c r="L35" s="14"/>
      <c r="M35" s="14"/>
      <c r="N35" s="15"/>
      <c r="O35" s="15"/>
    </row>
    <row r="36" customFormat="false" ht="15.75" hidden="false" customHeight="false" outlineLevel="0" collapsed="false">
      <c r="A36" s="21" t="s">
        <v>72</v>
      </c>
      <c r="B36" s="22" t="s">
        <v>73</v>
      </c>
      <c r="C36" s="10" t="n">
        <f aca="false">SUM(C37:C38)</f>
        <v>4787</v>
      </c>
      <c r="D36" s="10" t="n">
        <f aca="false">SUM(D37:D38)</f>
        <v>101.07</v>
      </c>
      <c r="E36" s="11" t="n">
        <f aca="false">D36/C36*100</f>
        <v>2.11134322122415</v>
      </c>
      <c r="F36" s="10" t="n">
        <f aca="false">SUM(F37:F38)</f>
        <v>90.16</v>
      </c>
      <c r="G36" s="10" t="n">
        <f aca="false">D36-F36</f>
        <v>10.91</v>
      </c>
      <c r="H36" s="12" t="n">
        <f aca="false">D36/F36*100</f>
        <v>112.100709849157</v>
      </c>
      <c r="J36" s="13"/>
      <c r="K36" s="14"/>
      <c r="L36" s="14"/>
      <c r="M36" s="14"/>
      <c r="N36" s="15"/>
      <c r="O36" s="15"/>
    </row>
    <row r="37" customFormat="false" ht="31.5" hidden="true" customHeight="false" outlineLevel="0" collapsed="false">
      <c r="A37" s="16" t="s">
        <v>74</v>
      </c>
      <c r="B37" s="17" t="s">
        <v>75</v>
      </c>
      <c r="C37" s="18"/>
      <c r="D37" s="18"/>
      <c r="E37" s="19" t="e">
        <f aca="false">D37/C37*100</f>
        <v>#DIV/0!</v>
      </c>
      <c r="F37" s="18"/>
      <c r="G37" s="20" t="n">
        <f aca="false">D37-F37</f>
        <v>0</v>
      </c>
      <c r="H37" s="20" t="e">
        <f aca="false">D37/F37*100</f>
        <v>#DIV/0!</v>
      </c>
      <c r="J37" s="13"/>
      <c r="K37" s="14"/>
      <c r="L37" s="14"/>
      <c r="M37" s="14"/>
      <c r="N37" s="15"/>
      <c r="O37" s="15"/>
    </row>
    <row r="38" customFormat="false" ht="31.5" hidden="false" customHeight="false" outlineLevel="0" collapsed="false">
      <c r="A38" s="16" t="s">
        <v>76</v>
      </c>
      <c r="B38" s="17" t="s">
        <v>77</v>
      </c>
      <c r="C38" s="18" t="n">
        <v>4787</v>
      </c>
      <c r="D38" s="18" t="n">
        <v>101.07</v>
      </c>
      <c r="E38" s="19" t="n">
        <f aca="false">D38/C38*100</f>
        <v>2.11134322122415</v>
      </c>
      <c r="F38" s="18" t="n">
        <v>90.16</v>
      </c>
      <c r="G38" s="20" t="n">
        <f aca="false">D38-F38</f>
        <v>10.91</v>
      </c>
      <c r="H38" s="20" t="n">
        <f aca="false">D38/F38*100</f>
        <v>112.100709849157</v>
      </c>
      <c r="J38" s="13"/>
      <c r="K38" s="14"/>
      <c r="L38" s="14"/>
      <c r="M38" s="14"/>
      <c r="N38" s="15"/>
      <c r="O38" s="15"/>
    </row>
    <row r="39" customFormat="false" ht="15.75" hidden="false" customHeight="false" outlineLevel="0" collapsed="false">
      <c r="A39" s="21" t="s">
        <v>78</v>
      </c>
      <c r="B39" s="22" t="s">
        <v>79</v>
      </c>
      <c r="C39" s="10" t="n">
        <f aca="false">SUM(C40:C44)</f>
        <v>2377516.2</v>
      </c>
      <c r="D39" s="10" t="n">
        <f aca="false">SUM(D40:D44)</f>
        <v>421984.51</v>
      </c>
      <c r="E39" s="11" t="n">
        <f aca="false">D39/C39*100</f>
        <v>17.7489646547939</v>
      </c>
      <c r="F39" s="10" t="n">
        <f aca="false">SUM(F40:F44)</f>
        <v>422189.17</v>
      </c>
      <c r="G39" s="10" t="n">
        <f aca="false">D39-F39</f>
        <v>-204.660000000033</v>
      </c>
      <c r="H39" s="12" t="n">
        <f aca="false">D39/F39*100</f>
        <v>99.9515240999668</v>
      </c>
      <c r="J39" s="13"/>
      <c r="K39" s="14"/>
      <c r="L39" s="14"/>
      <c r="M39" s="14"/>
      <c r="N39" s="15"/>
      <c r="O39" s="15"/>
    </row>
    <row r="40" customFormat="false" ht="15.75" hidden="false" customHeight="false" outlineLevel="0" collapsed="false">
      <c r="A40" s="16" t="s">
        <v>80</v>
      </c>
      <c r="B40" s="17" t="s">
        <v>81</v>
      </c>
      <c r="C40" s="18" t="n">
        <f aca="false">681463.76+156000</f>
        <v>837463.76</v>
      </c>
      <c r="D40" s="18" t="n">
        <v>147617.98</v>
      </c>
      <c r="E40" s="19" t="n">
        <f aca="false">D40/C40*100</f>
        <v>17.6267902028382</v>
      </c>
      <c r="F40" s="18" t="n">
        <v>138135.1</v>
      </c>
      <c r="G40" s="20" t="n">
        <f aca="false">D40-F40</f>
        <v>9482.88000000001</v>
      </c>
      <c r="H40" s="20" t="n">
        <f aca="false">D40/F40*100</f>
        <v>106.864931505461</v>
      </c>
      <c r="J40" s="13"/>
      <c r="K40" s="14"/>
      <c r="L40" s="14"/>
      <c r="M40" s="14"/>
      <c r="N40" s="15"/>
      <c r="O40" s="15"/>
    </row>
    <row r="41" customFormat="false" ht="15.75" hidden="false" customHeight="false" outlineLevel="0" collapsed="false">
      <c r="A41" s="16" t="s">
        <v>82</v>
      </c>
      <c r="B41" s="17" t="s">
        <v>83</v>
      </c>
      <c r="C41" s="18" t="n">
        <f aca="false">814971.54+381956.96</f>
        <v>1196928.5</v>
      </c>
      <c r="D41" s="18" t="n">
        <f aca="false">149133.63+73248.72</f>
        <v>222382.35</v>
      </c>
      <c r="E41" s="19" t="n">
        <f aca="false">D41/C41*100</f>
        <v>18.579418068832</v>
      </c>
      <c r="F41" s="18" t="n">
        <v>234804.98</v>
      </c>
      <c r="G41" s="20" t="n">
        <f aca="false">D41-F41</f>
        <v>-12422.63</v>
      </c>
      <c r="H41" s="20" t="n">
        <f aca="false">D41/F41*100</f>
        <v>94.7093839321466</v>
      </c>
      <c r="J41" s="13"/>
      <c r="K41" s="14"/>
      <c r="L41" s="14"/>
      <c r="M41" s="14"/>
      <c r="N41" s="15"/>
      <c r="O41" s="15"/>
    </row>
    <row r="42" customFormat="false" ht="15.75" hidden="false" customHeight="false" outlineLevel="0" collapsed="false">
      <c r="A42" s="16" t="s">
        <v>84</v>
      </c>
      <c r="B42" s="17" t="s">
        <v>85</v>
      </c>
      <c r="C42" s="18" t="n">
        <f aca="false">89779.76+43537.27</f>
        <v>133317.03</v>
      </c>
      <c r="D42" s="18" t="n">
        <f aca="false">17112.61+8933.25</f>
        <v>26045.86</v>
      </c>
      <c r="E42" s="19" t="n">
        <f aca="false">D42/C42*100</f>
        <v>19.5367838602465</v>
      </c>
      <c r="F42" s="18" t="n">
        <f aca="false">19929.12+8299.59</f>
        <v>28228.71</v>
      </c>
      <c r="G42" s="20" t="n">
        <f aca="false">D42-F42</f>
        <v>-2182.85</v>
      </c>
      <c r="H42" s="20" t="n">
        <f aca="false">D42/F42*100</f>
        <v>92.2672697406293</v>
      </c>
      <c r="J42" s="13"/>
      <c r="K42" s="14"/>
      <c r="L42" s="14"/>
      <c r="M42" s="14"/>
      <c r="N42" s="15"/>
      <c r="O42" s="15"/>
    </row>
    <row r="43" customFormat="false" ht="15.75" hidden="false" customHeight="false" outlineLevel="0" collapsed="false">
      <c r="A43" s="16" t="s">
        <v>86</v>
      </c>
      <c r="B43" s="17" t="s">
        <v>87</v>
      </c>
      <c r="C43" s="18" t="n">
        <v>4196.06</v>
      </c>
      <c r="D43" s="18" t="n">
        <v>684.08</v>
      </c>
      <c r="E43" s="19" t="n">
        <f aca="false">D43/C43*100</f>
        <v>16.3029127324204</v>
      </c>
      <c r="F43" s="18" t="n">
        <v>924.39</v>
      </c>
      <c r="G43" s="20" t="n">
        <f aca="false">D43-F43</f>
        <v>-240.31</v>
      </c>
      <c r="H43" s="20" t="n">
        <f aca="false">D43/F43*100</f>
        <v>74.0033968346694</v>
      </c>
      <c r="J43" s="13"/>
      <c r="K43" s="14"/>
      <c r="L43" s="14"/>
      <c r="M43" s="14"/>
      <c r="N43" s="15"/>
      <c r="O43" s="15"/>
    </row>
    <row r="44" customFormat="false" ht="15.75" hidden="false" customHeight="false" outlineLevel="0" collapsed="false">
      <c r="A44" s="16" t="s">
        <v>88</v>
      </c>
      <c r="B44" s="17" t="s">
        <v>89</v>
      </c>
      <c r="C44" s="18" t="n">
        <v>205610.85</v>
      </c>
      <c r="D44" s="18" t="n">
        <v>25254.24</v>
      </c>
      <c r="E44" s="19" t="n">
        <f aca="false">D44/C44*100</f>
        <v>12.2825424825587</v>
      </c>
      <c r="F44" s="18" t="n">
        <v>20095.99</v>
      </c>
      <c r="G44" s="20" t="n">
        <f aca="false">D44-F44</f>
        <v>5158.25</v>
      </c>
      <c r="H44" s="20" t="n">
        <f aca="false">D44/F44*100</f>
        <v>125.668056164439</v>
      </c>
      <c r="J44" s="13"/>
      <c r="K44" s="14"/>
      <c r="L44" s="14"/>
      <c r="M44" s="14"/>
      <c r="N44" s="15"/>
      <c r="O44" s="15"/>
    </row>
    <row r="45" customFormat="false" ht="15.75" hidden="false" customHeight="false" outlineLevel="0" collapsed="false">
      <c r="A45" s="21" t="s">
        <v>90</v>
      </c>
      <c r="B45" s="22" t="s">
        <v>91</v>
      </c>
      <c r="C45" s="10" t="n">
        <f aca="false">SUM(C46:C48)</f>
        <v>94013.19</v>
      </c>
      <c r="D45" s="10" t="n">
        <f aca="false">SUM(D46:D48)</f>
        <v>21653.15</v>
      </c>
      <c r="E45" s="11" t="n">
        <f aca="false">D45/C45*100</f>
        <v>23.0320341220205</v>
      </c>
      <c r="F45" s="10" t="n">
        <f aca="false">SUM(F46:F48)</f>
        <v>25359.4</v>
      </c>
      <c r="G45" s="10" t="n">
        <f aca="false">D45-F45</f>
        <v>-3706.25</v>
      </c>
      <c r="H45" s="12" t="n">
        <f aca="false">D45/F45*100</f>
        <v>85.3851037485114</v>
      </c>
      <c r="J45" s="13"/>
      <c r="K45" s="14"/>
      <c r="L45" s="14"/>
      <c r="M45" s="14"/>
      <c r="N45" s="15"/>
      <c r="O45" s="15"/>
    </row>
    <row r="46" customFormat="false" ht="15.75" hidden="false" customHeight="false" outlineLevel="0" collapsed="false">
      <c r="A46" s="16" t="s">
        <v>92</v>
      </c>
      <c r="B46" s="17" t="s">
        <v>93</v>
      </c>
      <c r="C46" s="18" t="n">
        <v>87794.18</v>
      </c>
      <c r="D46" s="18" t="n">
        <v>20511.17</v>
      </c>
      <c r="E46" s="19" t="n">
        <f aca="false">D46/C46*100</f>
        <v>23.3627901074992</v>
      </c>
      <c r="F46" s="18" t="n">
        <f aca="false">20036.65+4318.1</f>
        <v>24354.75</v>
      </c>
      <c r="G46" s="20" t="n">
        <f aca="false">D46-F46</f>
        <v>-3843.58</v>
      </c>
      <c r="H46" s="20" t="n">
        <f aca="false">D46/F46*100</f>
        <v>84.218355762223</v>
      </c>
      <c r="J46" s="13"/>
      <c r="K46" s="14"/>
      <c r="L46" s="14"/>
      <c r="M46" s="14"/>
      <c r="N46" s="15"/>
      <c r="O46" s="15"/>
    </row>
    <row r="47" customFormat="false" ht="15.75" hidden="true" customHeight="false" outlineLevel="0" collapsed="false">
      <c r="A47" s="16" t="s">
        <v>94</v>
      </c>
      <c r="B47" s="17" t="s">
        <v>95</v>
      </c>
      <c r="C47" s="18"/>
      <c r="D47" s="18"/>
      <c r="E47" s="19" t="e">
        <f aca="false">D47/C47*100</f>
        <v>#DIV/0!</v>
      </c>
      <c r="F47" s="18"/>
      <c r="G47" s="20" t="n">
        <f aca="false">D47-F47</f>
        <v>0</v>
      </c>
      <c r="H47" s="20" t="e">
        <f aca="false">D47/F47*100</f>
        <v>#DIV/0!</v>
      </c>
      <c r="J47" s="13"/>
      <c r="K47" s="14"/>
      <c r="L47" s="14"/>
      <c r="M47" s="14"/>
      <c r="N47" s="15"/>
      <c r="O47" s="15"/>
    </row>
    <row r="48" customFormat="false" ht="31.5" hidden="false" customHeight="false" outlineLevel="0" collapsed="false">
      <c r="A48" s="16" t="s">
        <v>96</v>
      </c>
      <c r="B48" s="17" t="s">
        <v>97</v>
      </c>
      <c r="C48" s="18" t="n">
        <v>6219.01</v>
      </c>
      <c r="D48" s="18" t="n">
        <v>1141.98</v>
      </c>
      <c r="E48" s="19" t="n">
        <f aca="false">D48/C48*100</f>
        <v>18.3627297592382</v>
      </c>
      <c r="F48" s="18" t="n">
        <v>1004.65</v>
      </c>
      <c r="G48" s="20" t="n">
        <f aca="false">D48-F48</f>
        <v>137.33</v>
      </c>
      <c r="H48" s="20" t="n">
        <f aca="false">D48/F48*100</f>
        <v>113.669437117404</v>
      </c>
      <c r="J48" s="13"/>
      <c r="K48" s="14"/>
      <c r="L48" s="14"/>
      <c r="M48" s="14"/>
      <c r="N48" s="15"/>
      <c r="O48" s="15"/>
    </row>
    <row r="49" customFormat="false" ht="15.75" hidden="false" customHeight="false" outlineLevel="0" collapsed="false">
      <c r="A49" s="21" t="s">
        <v>98</v>
      </c>
      <c r="B49" s="22" t="s">
        <v>99</v>
      </c>
      <c r="C49" s="10" t="n">
        <f aca="false">SUM(C50:C54)</f>
        <v>682226.19</v>
      </c>
      <c r="D49" s="10" t="n">
        <f aca="false">SUM(D50:D54)</f>
        <v>179162.75</v>
      </c>
      <c r="E49" s="11" t="n">
        <f aca="false">D49/C49*100</f>
        <v>26.2614881436903</v>
      </c>
      <c r="F49" s="10" t="n">
        <f aca="false">SUM(F50:F54)</f>
        <v>258156.92</v>
      </c>
      <c r="G49" s="10" t="n">
        <f aca="false">D49-F49</f>
        <v>-78994.17</v>
      </c>
      <c r="H49" s="12" t="n">
        <f aca="false">D49/F49*100</f>
        <v>69.400715657748</v>
      </c>
      <c r="J49" s="13"/>
      <c r="K49" s="14"/>
      <c r="L49" s="14"/>
      <c r="M49" s="14"/>
      <c r="N49" s="15"/>
      <c r="O49" s="15"/>
    </row>
    <row r="50" customFormat="false" ht="15.75" hidden="true" customHeight="false" outlineLevel="0" collapsed="false">
      <c r="A50" s="16" t="s">
        <v>100</v>
      </c>
      <c r="B50" s="17" t="s">
        <v>101</v>
      </c>
      <c r="C50" s="18"/>
      <c r="D50" s="18"/>
      <c r="E50" s="19" t="e">
        <f aca="false">D50/C50*100</f>
        <v>#DIV/0!</v>
      </c>
      <c r="F50" s="18"/>
      <c r="G50" s="20" t="n">
        <f aca="false">D50-F50</f>
        <v>0</v>
      </c>
      <c r="H50" s="20" t="e">
        <f aca="false">D50/F50*100</f>
        <v>#DIV/0!</v>
      </c>
      <c r="J50" s="13"/>
      <c r="K50" s="14"/>
      <c r="L50" s="14"/>
      <c r="M50" s="14"/>
      <c r="N50" s="15"/>
      <c r="O50" s="15"/>
    </row>
    <row r="51" customFormat="false" ht="15.75" hidden="true" customHeight="false" outlineLevel="0" collapsed="false">
      <c r="A51" s="16" t="s">
        <v>102</v>
      </c>
      <c r="B51" s="17" t="s">
        <v>103</v>
      </c>
      <c r="C51" s="18"/>
      <c r="D51" s="18"/>
      <c r="E51" s="19" t="e">
        <f aca="false">D51/C51*100</f>
        <v>#DIV/0!</v>
      </c>
      <c r="F51" s="18"/>
      <c r="G51" s="20" t="n">
        <f aca="false">D51-F51</f>
        <v>0</v>
      </c>
      <c r="H51" s="20" t="e">
        <f aca="false">D51/F51*100</f>
        <v>#DIV/0!</v>
      </c>
      <c r="J51" s="13"/>
      <c r="K51" s="14"/>
      <c r="L51" s="14"/>
      <c r="M51" s="14"/>
      <c r="N51" s="15"/>
      <c r="O51" s="15"/>
    </row>
    <row r="52" customFormat="false" ht="15.75" hidden="false" customHeight="false" outlineLevel="0" collapsed="false">
      <c r="A52" s="16" t="s">
        <v>104</v>
      </c>
      <c r="B52" s="17" t="s">
        <v>105</v>
      </c>
      <c r="C52" s="18" t="n">
        <f aca="false">670.4+424195.8+7.79</f>
        <v>424873.99</v>
      </c>
      <c r="D52" s="18" t="n">
        <f aca="false">167.6+146324.27</f>
        <v>146491.87</v>
      </c>
      <c r="E52" s="19" t="n">
        <f aca="false">D52/C52*100</f>
        <v>34.4788980845827</v>
      </c>
      <c r="F52" s="18" t="n">
        <f aca="false">160.38+153978.57</f>
        <v>154138.95</v>
      </c>
      <c r="G52" s="20" t="n">
        <f aca="false">D52-F52</f>
        <v>-7647.08000000002</v>
      </c>
      <c r="H52" s="20" t="n">
        <f aca="false">D52/F52*100</f>
        <v>95.0388399557672</v>
      </c>
      <c r="J52" s="13"/>
      <c r="K52" s="14"/>
      <c r="L52" s="14"/>
      <c r="M52" s="14"/>
      <c r="N52" s="15"/>
      <c r="O52" s="15"/>
    </row>
    <row r="53" customFormat="false" ht="15.75" hidden="false" customHeight="false" outlineLevel="0" collapsed="false">
      <c r="A53" s="16" t="s">
        <v>106</v>
      </c>
      <c r="B53" s="17" t="s">
        <v>107</v>
      </c>
      <c r="C53" s="18" t="n">
        <f aca="false">22641+102759.09+89598.98</f>
        <v>214999.07</v>
      </c>
      <c r="D53" s="18" t="n">
        <f aca="false">3639.68+20966.61</f>
        <v>24606.29</v>
      </c>
      <c r="E53" s="19" t="n">
        <f aca="false">D53/C53*100</f>
        <v>11.4448355520794</v>
      </c>
      <c r="F53" s="18" t="n">
        <f aca="false">4663.61+91905.22</f>
        <v>96568.83</v>
      </c>
      <c r="G53" s="20" t="n">
        <f aca="false">D53-F53</f>
        <v>-71962.54</v>
      </c>
      <c r="H53" s="20" t="n">
        <f aca="false">D53/F53*100</f>
        <v>25.4805717331358</v>
      </c>
      <c r="J53" s="13"/>
      <c r="K53" s="14"/>
      <c r="L53" s="14"/>
      <c r="M53" s="14"/>
      <c r="N53" s="15"/>
      <c r="O53" s="15"/>
    </row>
    <row r="54" customFormat="false" ht="15.75" hidden="false" customHeight="false" outlineLevel="0" collapsed="false">
      <c r="A54" s="16" t="s">
        <v>108</v>
      </c>
      <c r="B54" s="17" t="s">
        <v>109</v>
      </c>
      <c r="C54" s="18" t="n">
        <v>42353.13</v>
      </c>
      <c r="D54" s="18" t="n">
        <v>8064.59</v>
      </c>
      <c r="E54" s="19" t="n">
        <f aca="false">D54/C54*100</f>
        <v>19.0413081630567</v>
      </c>
      <c r="F54" s="18" t="n">
        <v>7449.14</v>
      </c>
      <c r="G54" s="20" t="n">
        <f aca="false">D54-F54</f>
        <v>615.45</v>
      </c>
      <c r="H54" s="20" t="n">
        <f aca="false">D54/F54*100</f>
        <v>108.262027562913</v>
      </c>
      <c r="J54" s="13"/>
      <c r="K54" s="14"/>
      <c r="L54" s="14"/>
      <c r="M54" s="14"/>
      <c r="N54" s="15"/>
      <c r="O54" s="15"/>
    </row>
    <row r="55" customFormat="false" ht="15.75" hidden="false" customHeight="false" outlineLevel="0" collapsed="false">
      <c r="A55" s="21" t="s">
        <v>110</v>
      </c>
      <c r="B55" s="22" t="s">
        <v>111</v>
      </c>
      <c r="C55" s="10" t="n">
        <f aca="false">SUM(C56:C59)</f>
        <v>66937.22</v>
      </c>
      <c r="D55" s="10" t="n">
        <f aca="false">SUM(D56:D59)</f>
        <v>14532.73</v>
      </c>
      <c r="E55" s="11" t="n">
        <f aca="false">D55/C55*100</f>
        <v>21.7109853083232</v>
      </c>
      <c r="F55" s="10" t="n">
        <f aca="false">SUM(F56:F59)</f>
        <v>13210.06</v>
      </c>
      <c r="G55" s="10" t="n">
        <f aca="false">D55-F55</f>
        <v>1322.67</v>
      </c>
      <c r="H55" s="12" t="n">
        <f aca="false">D55/F55*100</f>
        <v>110.012596460576</v>
      </c>
      <c r="J55" s="13"/>
      <c r="K55" s="14"/>
      <c r="L55" s="14"/>
      <c r="M55" s="14"/>
      <c r="N55" s="15"/>
      <c r="O55" s="15"/>
    </row>
    <row r="56" customFormat="false" ht="15.75" hidden="true" customHeight="false" outlineLevel="0" collapsed="false">
      <c r="A56" s="16" t="s">
        <v>112</v>
      </c>
      <c r="B56" s="17" t="s">
        <v>113</v>
      </c>
      <c r="C56" s="18"/>
      <c r="D56" s="18"/>
      <c r="E56" s="19" t="e">
        <f aca="false">D56/C56*100</f>
        <v>#DIV/0!</v>
      </c>
      <c r="F56" s="18"/>
      <c r="G56" s="20" t="n">
        <f aca="false">D56-F56</f>
        <v>0</v>
      </c>
      <c r="H56" s="20" t="e">
        <f aca="false">D56/F56*100</f>
        <v>#DIV/0!</v>
      </c>
      <c r="J56" s="13"/>
      <c r="K56" s="14"/>
      <c r="L56" s="14"/>
      <c r="M56" s="14"/>
      <c r="N56" s="15"/>
      <c r="O56" s="15"/>
    </row>
    <row r="57" customFormat="false" ht="15.75" hidden="false" customHeight="false" outlineLevel="0" collapsed="false">
      <c r="A57" s="16" t="s">
        <v>114</v>
      </c>
      <c r="B57" s="17" t="s">
        <v>115</v>
      </c>
      <c r="C57" s="18" t="n">
        <v>2629.43</v>
      </c>
      <c r="D57" s="18" t="n">
        <v>364.75</v>
      </c>
      <c r="E57" s="19" t="n">
        <f aca="false">D57/C57*100</f>
        <v>13.871827734528</v>
      </c>
      <c r="F57" s="18" t="n">
        <v>373.28</v>
      </c>
      <c r="G57" s="20" t="n">
        <f aca="false">D57-F57</f>
        <v>-8.52999999999997</v>
      </c>
      <c r="H57" s="20" t="n">
        <f aca="false">D57/F57*100</f>
        <v>97.7148521217317</v>
      </c>
      <c r="J57" s="13"/>
      <c r="K57" s="14"/>
      <c r="L57" s="14"/>
      <c r="M57" s="14"/>
      <c r="N57" s="15"/>
      <c r="O57" s="15"/>
    </row>
    <row r="58" customFormat="false" ht="15.75" hidden="false" customHeight="false" outlineLevel="0" collapsed="false">
      <c r="A58" s="16" t="s">
        <v>116</v>
      </c>
      <c r="B58" s="17" t="s">
        <v>117</v>
      </c>
      <c r="C58" s="18" t="n">
        <v>56488.32</v>
      </c>
      <c r="D58" s="18" t="n">
        <v>12726</v>
      </c>
      <c r="E58" s="19" t="n">
        <f aca="false">D58/C58*100</f>
        <v>22.528551034975</v>
      </c>
      <c r="F58" s="18" t="n">
        <v>11371.92</v>
      </c>
      <c r="G58" s="20" t="n">
        <f aca="false">D58-F58</f>
        <v>1354.08</v>
      </c>
      <c r="H58" s="20" t="n">
        <f aca="false">D58/F58*100</f>
        <v>111.907224109913</v>
      </c>
      <c r="J58" s="13"/>
      <c r="K58" s="14"/>
      <c r="L58" s="14"/>
      <c r="M58" s="14"/>
      <c r="N58" s="15"/>
      <c r="O58" s="15"/>
    </row>
    <row r="59" customFormat="false" ht="31.5" hidden="false" customHeight="false" outlineLevel="0" collapsed="false">
      <c r="A59" s="16" t="s">
        <v>118</v>
      </c>
      <c r="B59" s="17" t="s">
        <v>119</v>
      </c>
      <c r="C59" s="18" t="n">
        <v>7819.47</v>
      </c>
      <c r="D59" s="18" t="n">
        <v>1441.98</v>
      </c>
      <c r="E59" s="19" t="n">
        <f aca="false">D59/C59*100</f>
        <v>18.4408917739949</v>
      </c>
      <c r="F59" s="18" t="n">
        <v>1464.86</v>
      </c>
      <c r="G59" s="20" t="n">
        <f aca="false">D59-F59</f>
        <v>-22.8799999999999</v>
      </c>
      <c r="H59" s="20" t="n">
        <f aca="false">D59/F59*100</f>
        <v>98.4380759936103</v>
      </c>
      <c r="J59" s="13"/>
      <c r="K59" s="14"/>
      <c r="L59" s="14"/>
      <c r="M59" s="14"/>
      <c r="N59" s="15"/>
      <c r="O59" s="15"/>
    </row>
    <row r="60" customFormat="false" ht="31.5" hidden="false" customHeight="false" outlineLevel="0" collapsed="false">
      <c r="A60" s="24" t="s">
        <v>120</v>
      </c>
      <c r="B60" s="22" t="s">
        <v>121</v>
      </c>
      <c r="C60" s="10" t="n">
        <f aca="false">C61</f>
        <v>34402.83</v>
      </c>
      <c r="D60" s="10" t="n">
        <f aca="false">D61</f>
        <v>385.03</v>
      </c>
      <c r="E60" s="11" t="n">
        <f aca="false">D60/C60*100</f>
        <v>1.119181183641</v>
      </c>
      <c r="F60" s="10" t="n">
        <f aca="false">F61</f>
        <v>2186.92</v>
      </c>
      <c r="G60" s="10" t="n">
        <f aca="false">D60-F60</f>
        <v>-1801.89</v>
      </c>
      <c r="H60" s="12" t="n">
        <f aca="false">D60/F60*100</f>
        <v>17.6060395441991</v>
      </c>
      <c r="J60" s="13"/>
      <c r="K60" s="14"/>
      <c r="L60" s="14"/>
      <c r="M60" s="14"/>
      <c r="N60" s="15"/>
      <c r="O60" s="15"/>
    </row>
    <row r="61" customFormat="false" ht="31.5" hidden="false" customHeight="false" outlineLevel="0" collapsed="false">
      <c r="A61" s="23" t="s">
        <v>122</v>
      </c>
      <c r="B61" s="17" t="s">
        <v>123</v>
      </c>
      <c r="C61" s="18" t="n">
        <v>34402.83</v>
      </c>
      <c r="D61" s="18" t="n">
        <v>385.03</v>
      </c>
      <c r="E61" s="19" t="n">
        <f aca="false">D61/C61*100</f>
        <v>1.119181183641</v>
      </c>
      <c r="F61" s="18" t="n">
        <v>2186.92</v>
      </c>
      <c r="G61" s="20" t="n">
        <f aca="false">D61-F61</f>
        <v>-1801.89</v>
      </c>
      <c r="H61" s="20" t="n">
        <f aca="false">D61/F61*100</f>
        <v>17.6060395441991</v>
      </c>
      <c r="J61" s="13"/>
      <c r="K61" s="14"/>
      <c r="L61" s="14"/>
      <c r="M61" s="14"/>
      <c r="N61" s="15"/>
      <c r="O61" s="15"/>
    </row>
    <row r="62" customFormat="false" ht="15.75" hidden="false" customHeight="false" outlineLevel="0" collapsed="false">
      <c r="A62" s="25"/>
      <c r="B62" s="26" t="s">
        <v>124</v>
      </c>
      <c r="C62" s="12" t="n">
        <f aca="false">C6+C16+C20+C31+C36+C39+C45+C49+C55+C60</f>
        <v>4477618.87</v>
      </c>
      <c r="D62" s="12" t="n">
        <f aca="false">D6+D16+D20+D31+D36+D39+D45+D49+D55+D60</f>
        <v>745060.22</v>
      </c>
      <c r="E62" s="11" t="n">
        <f aca="false">D62/C62*100</f>
        <v>16.6396524945858</v>
      </c>
      <c r="F62" s="12" t="n">
        <f aca="false">F6+F16+F20+F31+F36+F39+F45+F49+F55+F60</f>
        <v>982183.45</v>
      </c>
      <c r="G62" s="12" t="n">
        <f aca="false">G6+G16+G20+G31+G36+G39+G45+G49+G55+G60</f>
        <v>-237123.23</v>
      </c>
      <c r="H62" s="12" t="n">
        <f aca="false">D62/F62*100</f>
        <v>75.8575416842953</v>
      </c>
    </row>
    <row r="63" customFormat="false" ht="15.75" hidden="false" customHeight="false" outlineLevel="0" collapsed="false">
      <c r="B63" s="27"/>
      <c r="C63" s="28"/>
    </row>
    <row r="64" customFormat="false" ht="15.75" hidden="false" customHeight="false" outlineLevel="0" collapsed="false">
      <c r="B64" s="27"/>
      <c r="C64" s="29"/>
      <c r="D64" s="29"/>
    </row>
    <row r="65" customFormat="false" ht="15.75" hidden="false" customHeight="false" outlineLevel="0" collapsed="false">
      <c r="G65" s="30"/>
    </row>
  </sheetData>
  <autoFilter ref="A5:I62"/>
  <mergeCells count="7">
    <mergeCell ref="A1:H2"/>
    <mergeCell ref="A4:A5"/>
    <mergeCell ref="B4:B5"/>
    <mergeCell ref="C4:D4"/>
    <mergeCell ref="E4:E5"/>
    <mergeCell ref="F4:F5"/>
    <mergeCell ref="G4:H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2018-07-19T10:58:06Z</dcterms:created>
  <dc:creator>Тихоненко Елена Шамельевна</dc:creator>
  <dc:description/>
  <dc:language>en-US</dc:language>
  <cp:lastModifiedBy>Пользователь Windows</cp:lastModifiedBy>
  <cp:lastPrinted>2024-07-16T07:32:01Z</cp:lastPrinted>
  <dcterms:modified xsi:type="dcterms:W3CDTF">2024-07-16T09:44:47Z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